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SALVADOR\Campeonato Baiano de Futevolei\"/>
    </mc:Choice>
  </mc:AlternateContent>
  <xr:revisionPtr revIDLastSave="0" documentId="13_ncr:1_{50ACDAFE-04A2-4CB9-83B3-2F1F3DA83E94}" xr6:coauthVersionLast="47" xr6:coauthVersionMax="47" xr10:uidLastSave="{00000000-0000-0000-0000-000000000000}"/>
  <bookViews>
    <workbookView xWindow="-120" yWindow="-120" windowWidth="20730" windowHeight="11160" tabRatio="664" firstSheet="1" activeTab="1" xr2:uid="{9F123E17-E9C8-426E-85D4-2FE9FDE7F687}"/>
  </bookViews>
  <sheets>
    <sheet name="PROJETO BASE" sheetId="9" state="hidden" r:id="rId1"/>
    <sheet name="OURO" sheetId="22" r:id="rId2"/>
    <sheet name="PRATA" sheetId="23" r:id="rId3"/>
    <sheet name="BRONZE" sheetId="24" r:id="rId4"/>
  </sheets>
  <definedNames>
    <definedName name="_xlnm.Database">#REF!</definedName>
    <definedName name="CODTERRITORIO">#REF!</definedName>
    <definedName name="DICNOMEBL_Mun">#REF!</definedName>
    <definedName name="DICNOMEBL_UF">#REF!</definedName>
    <definedName name="FILTROBL_Mun">#REF!</definedName>
    <definedName name="FILTROBL_UF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UMERODEORDEM">#REF!</definedName>
    <definedName name="ORDEMTERRITORIO">#REF!</definedName>
    <definedName name="TOTORDEMMun">#REF!</definedName>
    <definedName name="TOTORDEMU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4" l="1"/>
  <c r="K11" i="23"/>
  <c r="K14" i="23"/>
  <c r="K16" i="23"/>
  <c r="K12" i="22"/>
  <c r="K13" i="24"/>
  <c r="K12" i="23"/>
  <c r="K13" i="23"/>
  <c r="G14" i="24"/>
  <c r="K11" i="22"/>
  <c r="E30" i="24"/>
  <c r="F29" i="24"/>
  <c r="G29" i="24"/>
  <c r="F28" i="24"/>
  <c r="G28" i="24"/>
  <c r="F27" i="24"/>
  <c r="G27" i="24"/>
  <c r="F26" i="24"/>
  <c r="G26" i="24"/>
  <c r="F25" i="24"/>
  <c r="G25" i="24"/>
  <c r="F24" i="24"/>
  <c r="G24" i="24"/>
  <c r="F23" i="24"/>
  <c r="G23" i="24"/>
  <c r="F22" i="24"/>
  <c r="G22" i="24"/>
  <c r="F21" i="24"/>
  <c r="G21" i="24"/>
  <c r="F20" i="24"/>
  <c r="G20" i="24"/>
  <c r="F19" i="24"/>
  <c r="K12" i="24"/>
  <c r="G14" i="23"/>
  <c r="E32" i="22"/>
  <c r="F31" i="22"/>
  <c r="G31" i="22"/>
  <c r="F30" i="22"/>
  <c r="G30" i="22"/>
  <c r="F29" i="22"/>
  <c r="G29" i="22"/>
  <c r="F28" i="22"/>
  <c r="G28" i="22"/>
  <c r="F27" i="22"/>
  <c r="G27" i="22"/>
  <c r="F26" i="22"/>
  <c r="G26" i="22"/>
  <c r="F25" i="22"/>
  <c r="G25" i="22"/>
  <c r="F24" i="22"/>
  <c r="G24" i="22"/>
  <c r="F23" i="22"/>
  <c r="G23" i="22"/>
  <c r="F22" i="22"/>
  <c r="G22" i="22"/>
  <c r="F21" i="22"/>
  <c r="K20" i="9"/>
  <c r="K18" i="9"/>
  <c r="K14" i="9"/>
  <c r="K13" i="9"/>
  <c r="K12" i="9"/>
  <c r="K11" i="9"/>
  <c r="G23" i="9"/>
  <c r="E43" i="9"/>
  <c r="K21" i="9"/>
  <c r="K19" i="9"/>
  <c r="K17" i="9"/>
  <c r="K16" i="9"/>
  <c r="K15" i="9"/>
  <c r="F42" i="9"/>
  <c r="G42" i="9"/>
  <c r="F41" i="9"/>
  <c r="G41" i="9"/>
  <c r="F40" i="9"/>
  <c r="G40" i="9"/>
  <c r="F39" i="9"/>
  <c r="G39" i="9"/>
  <c r="F38" i="9"/>
  <c r="G38" i="9"/>
  <c r="F37" i="9"/>
  <c r="G37" i="9"/>
  <c r="F36" i="9"/>
  <c r="G36" i="9"/>
  <c r="F35" i="9"/>
  <c r="G35" i="9"/>
  <c r="F34" i="9"/>
  <c r="G34" i="9"/>
  <c r="F33" i="9"/>
  <c r="G33" i="9"/>
  <c r="K13" i="22"/>
  <c r="G21" i="22"/>
  <c r="G19" i="24"/>
  <c r="G14" i="22"/>
  <c r="K14" i="24"/>
  <c r="K16" i="24"/>
  <c r="K14" i="22"/>
  <c r="K16" i="22"/>
  <c r="K22" i="9"/>
  <c r="K23" i="9"/>
  <c r="K26" i="9"/>
  <c r="K28" i="9"/>
  <c r="K30" i="9"/>
  <c r="G43" i="9"/>
  <c r="J22" i="9"/>
  <c r="G30" i="24"/>
  <c r="G32" i="22"/>
  <c r="F30" i="24"/>
  <c r="F32" i="22"/>
  <c r="F43" i="9"/>
</calcChain>
</file>

<file path=xl/sharedStrings.xml><?xml version="1.0" encoding="utf-8"?>
<sst xmlns="http://schemas.openxmlformats.org/spreadsheetml/2006/main" count="292" uniqueCount="73">
  <si>
    <t>Emissora</t>
  </si>
  <si>
    <t>RecordTV Itapoan</t>
  </si>
  <si>
    <t>Praça:</t>
  </si>
  <si>
    <t>Salvador</t>
  </si>
  <si>
    <t>Proposta:</t>
  </si>
  <si>
    <t>COMO ANDA SEU NEGOCIO</t>
  </si>
  <si>
    <t>Período:</t>
  </si>
  <si>
    <t>Abril 2020</t>
  </si>
  <si>
    <t>ENTREGA COMERCIAL</t>
  </si>
  <si>
    <t>PROGRAMA</t>
  </si>
  <si>
    <t>PERÍODO</t>
  </si>
  <si>
    <t>ESQUEMA COMERCIAL POR PROGRAMA</t>
  </si>
  <si>
    <t>SECUNDAGEM</t>
  </si>
  <si>
    <t>Nº DE INSERÇÕES NO PERÍODO</t>
  </si>
  <si>
    <t>CONVERSÃO</t>
  </si>
  <si>
    <t>BASE DE PREÇOS UNITÁRIO</t>
  </si>
  <si>
    <t>R$
UNITÁRIO</t>
  </si>
  <si>
    <t>R$
TOTAL</t>
  </si>
  <si>
    <t>Bahia no Ar</t>
  </si>
  <si>
    <t>Abr/2020</t>
  </si>
  <si>
    <t>Assinatura de 5” Patrocinada</t>
  </si>
  <si>
    <t>5"</t>
  </si>
  <si>
    <t>Balanço Geral BA</t>
  </si>
  <si>
    <t>Cidade Alerta BA</t>
  </si>
  <si>
    <t>BA Record</t>
  </si>
  <si>
    <t>Merchandising  Videowall 60”</t>
  </si>
  <si>
    <t>60"</t>
  </si>
  <si>
    <t>Insert de Vídeo animado 5”</t>
  </si>
  <si>
    <t>Comercial de 30</t>
  </si>
  <si>
    <t>Comercial de apoio</t>
  </si>
  <si>
    <t>Grade determinada</t>
  </si>
  <si>
    <t>Total</t>
  </si>
  <si>
    <t>QUADRO RESUMO</t>
  </si>
  <si>
    <t>Valor da Mídia</t>
  </si>
  <si>
    <t>DESCONTO %</t>
  </si>
  <si>
    <t>VLR NEGOCIADO</t>
  </si>
  <si>
    <t>Custo de Produção</t>
  </si>
  <si>
    <t>Valor total</t>
  </si>
  <si>
    <t>PROGRAMAÇÃO</t>
  </si>
  <si>
    <t>DIA</t>
  </si>
  <si>
    <t xml:space="preserve">SEC. </t>
  </si>
  <si>
    <t>INS</t>
  </si>
  <si>
    <t>VL. UNITÁRIO</t>
  </si>
  <si>
    <t>VALOR TOTAL</t>
  </si>
  <si>
    <t>BAHIA NO AR</t>
  </si>
  <si>
    <t>SEG/SEX</t>
  </si>
  <si>
    <t>30"</t>
  </si>
  <si>
    <t>FALA BRASIL</t>
  </si>
  <si>
    <t>HOJE EM DIA</t>
  </si>
  <si>
    <t>BALANÇO GERAL BA</t>
  </si>
  <si>
    <t>NOVELA DA TARDE 1</t>
  </si>
  <si>
    <t>CIDADE ALERTA BAHIA</t>
  </si>
  <si>
    <t xml:space="preserve">JORNAL DA RECORD </t>
  </si>
  <si>
    <t>BA RECORD</t>
  </si>
  <si>
    <t xml:space="preserve">NOVELA 2 </t>
  </si>
  <si>
    <t>CINE AVENTURA</t>
  </si>
  <si>
    <t>SAB</t>
  </si>
  <si>
    <t>Record Bahia</t>
  </si>
  <si>
    <t>Copa Futevôlei 2025</t>
  </si>
  <si>
    <t>Julho</t>
  </si>
  <si>
    <t>ENTREGA COMERCIAL TV - COPA FUTEVÔLEI 2025</t>
  </si>
  <si>
    <t>FORMATO</t>
  </si>
  <si>
    <t>Rotativo</t>
  </si>
  <si>
    <t>Assinatura nas chamadas de envolvimento</t>
  </si>
  <si>
    <t>05"</t>
  </si>
  <si>
    <t xml:space="preserve">Rotativo </t>
  </si>
  <si>
    <t>Assinatura no flash ao vivo</t>
  </si>
  <si>
    <t xml:space="preserve">Mídia de apoio </t>
  </si>
  <si>
    <t>Desconto%</t>
  </si>
  <si>
    <t>Tota Negociado</t>
  </si>
  <si>
    <t>*Valores referentes a tabela de preços de maio de 2025</t>
  </si>
  <si>
    <t>NOVELA DA TARDE 2</t>
  </si>
  <si>
    <t>Obs.: Toda entrega/valoração que consta nesta planilha foi elaborada direto pela emissora local, sendo assim, caso haja alguma questão/dúvida/alteração, a mesma deverá ser consultada. 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</si>
</sst>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0.00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4" fontId="7" fillId="0" borderId="2" xfId="6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3" fontId="8" fillId="3" borderId="2" xfId="2" applyNumberFormat="1" applyFont="1" applyFill="1" applyBorder="1" applyAlignment="1">
      <alignment horizontal="center" vertical="center"/>
    </xf>
    <xf numFmtId="167" fontId="8" fillId="3" borderId="3" xfId="2" applyNumberFormat="1" applyFont="1" applyFill="1" applyBorder="1" applyAlignment="1">
      <alignment vertical="center"/>
    </xf>
    <xf numFmtId="4" fontId="8" fillId="3" borderId="2" xfId="2" applyNumberFormat="1" applyFont="1" applyFill="1" applyBorder="1" applyAlignment="1">
      <alignment horizontal="center" vertical="center"/>
    </xf>
    <xf numFmtId="165" fontId="9" fillId="3" borderId="4" xfId="6" applyFont="1" applyFill="1" applyBorder="1" applyAlignment="1">
      <alignment vertical="center"/>
    </xf>
    <xf numFmtId="4" fontId="10" fillId="0" borderId="2" xfId="6" applyNumberFormat="1" applyFont="1" applyBorder="1" applyAlignment="1">
      <alignment horizontal="center" vertical="center"/>
    </xf>
    <xf numFmtId="167" fontId="8" fillId="3" borderId="5" xfId="2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/>
    </xf>
    <xf numFmtId="0" fontId="7" fillId="0" borderId="2" xfId="2" applyFont="1" applyBorder="1" applyAlignment="1">
      <alignment horizontal="left" vertical="center" wrapText="1"/>
    </xf>
    <xf numFmtId="165" fontId="7" fillId="4" borderId="3" xfId="6" applyFont="1" applyFill="1" applyBorder="1" applyAlignment="1">
      <alignment horizontal="left" vertical="center"/>
    </xf>
    <xf numFmtId="165" fontId="7" fillId="4" borderId="5" xfId="6" applyFont="1" applyFill="1" applyBorder="1" applyAlignment="1">
      <alignment horizontal="left" vertical="center"/>
    </xf>
    <xf numFmtId="0" fontId="7" fillId="4" borderId="2" xfId="2" applyFont="1" applyFill="1" applyBorder="1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/>
    </xf>
    <xf numFmtId="4" fontId="10" fillId="4" borderId="2" xfId="6" applyNumberFormat="1" applyFont="1" applyFill="1" applyBorder="1" applyAlignment="1">
      <alignment horizontal="center" vertical="center"/>
    </xf>
    <xf numFmtId="4" fontId="7" fillId="4" borderId="2" xfId="6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left" vertical="center"/>
    </xf>
    <xf numFmtId="0" fontId="11" fillId="5" borderId="0" xfId="0" applyFont="1" applyFill="1" applyAlignment="1">
      <alignment vertical="center"/>
    </xf>
    <xf numFmtId="165" fontId="7" fillId="0" borderId="3" xfId="6" applyFont="1" applyBorder="1" applyAlignment="1">
      <alignment horizontal="left" vertical="center"/>
    </xf>
    <xf numFmtId="165" fontId="7" fillId="0" borderId="5" xfId="6" applyFont="1" applyBorder="1" applyAlignment="1">
      <alignment horizontal="left" vertical="center"/>
    </xf>
    <xf numFmtId="4" fontId="11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7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165" fontId="2" fillId="5" borderId="1" xfId="6" applyFont="1" applyFill="1" applyBorder="1" applyAlignment="1">
      <alignment horizontal="center"/>
    </xf>
    <xf numFmtId="0" fontId="3" fillId="5" borderId="1" xfId="2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3" fontId="1" fillId="5" borderId="1" xfId="5" applyNumberFormat="1" applyFont="1" applyFill="1" applyBorder="1" applyAlignment="1">
      <alignment horizontal="center" vertical="center"/>
    </xf>
    <xf numFmtId="165" fontId="1" fillId="5" borderId="1" xfId="6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3" fontId="1" fillId="0" borderId="1" xfId="5" applyNumberFormat="1" applyFont="1" applyFill="1" applyBorder="1" applyAlignment="1">
      <alignment horizontal="center" vertical="center"/>
    </xf>
    <xf numFmtId="165" fontId="1" fillId="0" borderId="1" xfId="6" applyFont="1" applyFill="1" applyBorder="1" applyAlignment="1">
      <alignment horizontal="center" vertical="center"/>
    </xf>
    <xf numFmtId="164" fontId="14" fillId="5" borderId="1" xfId="0" applyNumberFormat="1" applyFont="1" applyFill="1" applyBorder="1"/>
    <xf numFmtId="165" fontId="14" fillId="5" borderId="1" xfId="6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166" fontId="13" fillId="3" borderId="8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9" fontId="11" fillId="0" borderId="8" xfId="4" applyFont="1" applyBorder="1" applyAlignment="1">
      <alignment horizontal="center" vertical="center"/>
    </xf>
    <xf numFmtId="166" fontId="11" fillId="0" borderId="8" xfId="1" applyFont="1" applyFill="1" applyBorder="1" applyAlignment="1">
      <alignment horizontal="center" vertical="center"/>
    </xf>
    <xf numFmtId="166" fontId="13" fillId="0" borderId="8" xfId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/>
    </xf>
    <xf numFmtId="4" fontId="10" fillId="5" borderId="2" xfId="6" applyNumberFormat="1" applyFont="1" applyFill="1" applyBorder="1" applyAlignment="1">
      <alignment horizontal="center" vertical="center"/>
    </xf>
    <xf numFmtId="4" fontId="7" fillId="5" borderId="2" xfId="6" applyNumberFormat="1" applyFont="1" applyFill="1" applyBorder="1" applyAlignment="1">
      <alignment horizontal="center" vertical="center"/>
    </xf>
    <xf numFmtId="167" fontId="8" fillId="3" borderId="9" xfId="2" applyNumberFormat="1" applyFont="1" applyFill="1" applyBorder="1" applyAlignment="1">
      <alignment vertical="center"/>
    </xf>
    <xf numFmtId="3" fontId="8" fillId="3" borderId="10" xfId="2" applyNumberFormat="1" applyFont="1" applyFill="1" applyBorder="1" applyAlignment="1">
      <alignment horizontal="center" vertical="center"/>
    </xf>
    <xf numFmtId="167" fontId="8" fillId="3" borderId="11" xfId="2" applyNumberFormat="1" applyFont="1" applyFill="1" applyBorder="1" applyAlignment="1">
      <alignment vertical="center"/>
    </xf>
    <xf numFmtId="165" fontId="7" fillId="5" borderId="3" xfId="6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65" fontId="11" fillId="5" borderId="0" xfId="6" applyFont="1" applyFill="1" applyAlignment="1">
      <alignment vertical="center"/>
    </xf>
    <xf numFmtId="3" fontId="8" fillId="3" borderId="12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3" fontId="16" fillId="5" borderId="1" xfId="0" applyNumberFormat="1" applyFont="1" applyFill="1" applyBorder="1" applyAlignment="1">
      <alignment vertical="center"/>
    </xf>
    <xf numFmtId="167" fontId="12" fillId="5" borderId="6" xfId="0" applyNumberFormat="1" applyFont="1" applyFill="1" applyBorder="1" applyAlignment="1">
      <alignment horizontal="center" vertical="center"/>
    </xf>
    <xf numFmtId="2" fontId="12" fillId="5" borderId="6" xfId="0" applyNumberFormat="1" applyFont="1" applyFill="1" applyBorder="1" applyAlignment="1">
      <alignment horizontal="center" vertical="center"/>
    </xf>
    <xf numFmtId="9" fontId="17" fillId="5" borderId="1" xfId="4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43" fontId="16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65" fontId="9" fillId="0" borderId="2" xfId="6" applyFont="1" applyBorder="1" applyAlignment="1">
      <alignment horizontal="left" vertical="center"/>
    </xf>
    <xf numFmtId="165" fontId="9" fillId="0" borderId="3" xfId="6" applyFont="1" applyBorder="1" applyAlignment="1">
      <alignment horizontal="left" vertical="center"/>
    </xf>
    <xf numFmtId="165" fontId="9" fillId="0" borderId="5" xfId="6" applyFont="1" applyBorder="1" applyAlignment="1">
      <alignment horizontal="left" vertical="center"/>
    </xf>
    <xf numFmtId="165" fontId="9" fillId="0" borderId="2" xfId="6" quotePrefix="1" applyFont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3" xfId="2" quotePrefix="1" applyFont="1" applyBorder="1" applyAlignment="1">
      <alignment horizontal="center" vertical="center" wrapText="1"/>
    </xf>
    <xf numFmtId="0" fontId="7" fillId="0" borderId="12" xfId="2" quotePrefix="1" applyFont="1" applyBorder="1" applyAlignment="1">
      <alignment horizontal="center" vertical="center" wrapText="1"/>
    </xf>
    <xf numFmtId="165" fontId="7" fillId="0" borderId="3" xfId="6" applyFont="1" applyBorder="1" applyAlignment="1">
      <alignment horizontal="left" vertical="center"/>
    </xf>
    <xf numFmtId="165" fontId="7" fillId="0" borderId="5" xfId="6" applyFont="1" applyBorder="1" applyAlignment="1">
      <alignment horizontal="left" vertical="center"/>
    </xf>
    <xf numFmtId="0" fontId="8" fillId="3" borderId="3" xfId="2" applyFont="1" applyFill="1" applyBorder="1" applyAlignment="1">
      <alignment horizontal="left" vertical="center"/>
    </xf>
    <xf numFmtId="0" fontId="8" fillId="3" borderId="14" xfId="2" applyFont="1" applyFill="1" applyBorder="1" applyAlignment="1">
      <alignment horizontal="left" vertical="center"/>
    </xf>
    <xf numFmtId="0" fontId="8" fillId="3" borderId="5" xfId="2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5" xfId="2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5" fontId="20" fillId="5" borderId="2" xfId="6" applyFont="1" applyFill="1" applyBorder="1" applyAlignment="1">
      <alignment horizontal="left" vertical="center"/>
    </xf>
    <xf numFmtId="165" fontId="20" fillId="0" borderId="3" xfId="6" applyFont="1" applyBorder="1" applyAlignment="1">
      <alignment horizontal="left" vertical="center"/>
    </xf>
    <xf numFmtId="165" fontId="20" fillId="0" borderId="5" xfId="6" applyFont="1" applyBorder="1" applyAlignment="1">
      <alignment horizontal="left" vertical="center"/>
    </xf>
    <xf numFmtId="165" fontId="20" fillId="5" borderId="2" xfId="6" quotePrefix="1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165" fontId="7" fillId="5" borderId="3" xfId="6" applyFont="1" applyFill="1" applyBorder="1" applyAlignment="1">
      <alignment horizontal="left" vertical="center"/>
    </xf>
    <xf numFmtId="165" fontId="7" fillId="5" borderId="5" xfId="6" applyFont="1" applyFill="1" applyBorder="1" applyAlignment="1">
      <alignment horizontal="left" vertical="center"/>
    </xf>
    <xf numFmtId="17" fontId="7" fillId="5" borderId="16" xfId="2" quotePrefix="1" applyNumberFormat="1" applyFont="1" applyFill="1" applyBorder="1" applyAlignment="1">
      <alignment horizontal="center" vertical="center" wrapText="1"/>
    </xf>
    <xf numFmtId="17" fontId="7" fillId="5" borderId="0" xfId="2" quotePrefix="1" applyNumberFormat="1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</cellXfs>
  <cellStyles count="7">
    <cellStyle name="Moeda" xfId="1" builtinId="4"/>
    <cellStyle name="Normal" xfId="0" builtinId="0"/>
    <cellStyle name="Normal 2" xfId="2" xr:uid="{AF637BBE-65ED-4DC3-842C-FD4D8D417297}"/>
    <cellStyle name="Normal 7" xfId="3" xr:uid="{587DF8DC-FC3C-4E62-B1AD-F79F9C66DFAF}"/>
    <cellStyle name="Porcentagem" xfId="4" builtinId="5"/>
    <cellStyle name="Separador de milhares 3" xfId="5" xr:uid="{A220C61B-CDF6-4666-91BB-C3B8B7D16314}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2-C042-4B17-843B-0B806978CDAC}">
  <sheetPr codeName="Planilha1"/>
  <dimension ref="B1:L43"/>
  <sheetViews>
    <sheetView showGridLines="0" topLeftCell="B1" zoomScale="91" zoomScaleNormal="91" workbookViewId="0">
      <selection activeCell="C4" sqref="C4:D4"/>
    </sheetView>
  </sheetViews>
  <sheetFormatPr defaultRowHeight="12.75" x14ac:dyDescent="0.2"/>
  <cols>
    <col min="1" max="1" width="3.5703125" style="25" customWidth="1"/>
    <col min="2" max="2" width="17" style="14" customWidth="1"/>
    <col min="3" max="3" width="20" style="14" customWidth="1"/>
    <col min="4" max="4" width="22.7109375" style="14" customWidth="1"/>
    <col min="5" max="5" width="32.7109375" style="14" bestFit="1" customWidth="1"/>
    <col min="6" max="6" width="15.5703125" style="14" bestFit="1" customWidth="1"/>
    <col min="7" max="7" width="17" style="14" bestFit="1" customWidth="1"/>
    <col min="8" max="8" width="10.85546875" style="14" bestFit="1" customWidth="1"/>
    <col min="9" max="9" width="22.140625" style="14" bestFit="1" customWidth="1"/>
    <col min="10" max="10" width="18.140625" style="14" bestFit="1" customWidth="1"/>
    <col min="11" max="11" width="14.28515625" style="14" bestFit="1" customWidth="1"/>
    <col min="12" max="12" width="14.28515625" style="25" bestFit="1" customWidth="1"/>
    <col min="13" max="13" width="17.140625" style="25" customWidth="1"/>
    <col min="14" max="14" width="18.28515625" style="25" customWidth="1"/>
    <col min="15" max="16384" width="9.140625" style="25"/>
  </cols>
  <sheetData>
    <row r="1" spans="2:11" ht="15.75" customHeight="1" x14ac:dyDescent="0.2"/>
    <row r="2" spans="2:11" ht="20.100000000000001" customHeight="1" x14ac:dyDescent="0.2">
      <c r="B2" s="11" t="s">
        <v>0</v>
      </c>
      <c r="C2" s="73" t="s">
        <v>1</v>
      </c>
      <c r="D2" s="73"/>
    </row>
    <row r="3" spans="2:11" ht="20.100000000000001" customHeight="1" x14ac:dyDescent="0.2">
      <c r="B3" s="11" t="s">
        <v>2</v>
      </c>
      <c r="C3" s="73" t="s">
        <v>3</v>
      </c>
      <c r="D3" s="73"/>
    </row>
    <row r="4" spans="2:11" ht="20.100000000000001" customHeight="1" x14ac:dyDescent="0.2">
      <c r="B4" s="11" t="s">
        <v>4</v>
      </c>
      <c r="C4" s="74" t="s">
        <v>5</v>
      </c>
      <c r="D4" s="75"/>
    </row>
    <row r="5" spans="2:11" ht="20.100000000000001" customHeight="1" x14ac:dyDescent="0.2">
      <c r="B5" s="11" t="s">
        <v>6</v>
      </c>
      <c r="C5" s="76" t="s">
        <v>7</v>
      </c>
      <c r="D5" s="76"/>
    </row>
    <row r="6" spans="2:11" ht="20.100000000000001" customHeight="1" x14ac:dyDescent="0.2"/>
    <row r="9" spans="2:11" ht="21" x14ac:dyDescent="0.2">
      <c r="B9" s="77" t="s">
        <v>8</v>
      </c>
      <c r="C9" s="77"/>
      <c r="D9" s="77"/>
      <c r="E9" s="77"/>
      <c r="F9" s="77"/>
      <c r="G9" s="77"/>
      <c r="H9" s="77"/>
      <c r="I9" s="77"/>
      <c r="J9" s="77"/>
      <c r="K9" s="77"/>
    </row>
    <row r="10" spans="2:11" ht="25.5" x14ac:dyDescent="0.2">
      <c r="B10" s="79" t="s">
        <v>9</v>
      </c>
      <c r="C10" s="80"/>
      <c r="D10" s="2" t="s">
        <v>10</v>
      </c>
      <c r="E10" s="2" t="s">
        <v>11</v>
      </c>
      <c r="F10" s="1" t="s">
        <v>12</v>
      </c>
      <c r="G10" s="3" t="s">
        <v>13</v>
      </c>
      <c r="H10" s="4" t="s">
        <v>14</v>
      </c>
      <c r="I10" s="2" t="s">
        <v>15</v>
      </c>
      <c r="J10" s="2" t="s">
        <v>16</v>
      </c>
      <c r="K10" s="2" t="s">
        <v>17</v>
      </c>
    </row>
    <row r="11" spans="2:11" ht="15.75" x14ac:dyDescent="0.25">
      <c r="B11" s="17" t="s">
        <v>18</v>
      </c>
      <c r="C11" s="18"/>
      <c r="D11" s="81" t="s">
        <v>19</v>
      </c>
      <c r="E11" s="19" t="s">
        <v>20</v>
      </c>
      <c r="F11" s="20" t="s">
        <v>21</v>
      </c>
      <c r="G11" s="21">
        <v>4</v>
      </c>
      <c r="H11" s="21">
        <v>0.375</v>
      </c>
      <c r="I11" s="17" t="s">
        <v>18</v>
      </c>
      <c r="J11" s="22">
        <v>4875</v>
      </c>
      <c r="K11" s="23">
        <f>G11*H11*J11</f>
        <v>7312.5</v>
      </c>
    </row>
    <row r="12" spans="2:11" ht="15.75" x14ac:dyDescent="0.25">
      <c r="B12" s="26" t="s">
        <v>22</v>
      </c>
      <c r="C12" s="27"/>
      <c r="D12" s="82"/>
      <c r="E12" s="16" t="s">
        <v>20</v>
      </c>
      <c r="F12" s="7" t="s">
        <v>21</v>
      </c>
      <c r="G12" s="15">
        <v>4</v>
      </c>
      <c r="H12" s="15">
        <v>0.375</v>
      </c>
      <c r="I12" s="26" t="s">
        <v>22</v>
      </c>
      <c r="J12" s="12">
        <v>6497</v>
      </c>
      <c r="K12" s="5">
        <f>G12*H12*J12</f>
        <v>9745.5</v>
      </c>
    </row>
    <row r="13" spans="2:11" ht="15.75" x14ac:dyDescent="0.25">
      <c r="B13" s="17" t="s">
        <v>23</v>
      </c>
      <c r="C13" s="18"/>
      <c r="D13" s="82"/>
      <c r="E13" s="19" t="s">
        <v>20</v>
      </c>
      <c r="F13" s="20" t="s">
        <v>21</v>
      </c>
      <c r="G13" s="21">
        <v>4</v>
      </c>
      <c r="H13" s="21">
        <v>0.375</v>
      </c>
      <c r="I13" s="17" t="s">
        <v>23</v>
      </c>
      <c r="J13" s="22">
        <v>5375</v>
      </c>
      <c r="K13" s="23">
        <f>G13*H13*J13</f>
        <v>8062.5</v>
      </c>
    </row>
    <row r="14" spans="2:11" ht="15.75" x14ac:dyDescent="0.25">
      <c r="B14" s="26" t="s">
        <v>24</v>
      </c>
      <c r="C14" s="27"/>
      <c r="D14" s="82"/>
      <c r="E14" s="16" t="s">
        <v>20</v>
      </c>
      <c r="F14" s="7" t="s">
        <v>21</v>
      </c>
      <c r="G14" s="15">
        <v>4</v>
      </c>
      <c r="H14" s="15">
        <v>0.375</v>
      </c>
      <c r="I14" s="26" t="s">
        <v>24</v>
      </c>
      <c r="J14" s="12">
        <v>5588</v>
      </c>
      <c r="K14" s="5">
        <f>G14*H14*J14</f>
        <v>8382</v>
      </c>
    </row>
    <row r="15" spans="2:11" ht="15.75" x14ac:dyDescent="0.25">
      <c r="B15" s="17" t="s">
        <v>18</v>
      </c>
      <c r="C15" s="18"/>
      <c r="D15" s="82"/>
      <c r="E15" s="19" t="s">
        <v>25</v>
      </c>
      <c r="F15" s="20" t="s">
        <v>26</v>
      </c>
      <c r="G15" s="21">
        <v>2</v>
      </c>
      <c r="H15" s="21">
        <v>1</v>
      </c>
      <c r="I15" s="17" t="s">
        <v>18</v>
      </c>
      <c r="J15" s="22">
        <v>12188</v>
      </c>
      <c r="K15" s="23">
        <f t="shared" ref="K15:K21" si="0">G15*H15*J15</f>
        <v>24376</v>
      </c>
    </row>
    <row r="16" spans="2:11" ht="15.75" x14ac:dyDescent="0.25">
      <c r="B16" s="26" t="s">
        <v>22</v>
      </c>
      <c r="C16" s="27"/>
      <c r="D16" s="82"/>
      <c r="E16" s="16" t="s">
        <v>25</v>
      </c>
      <c r="F16" s="7" t="s">
        <v>26</v>
      </c>
      <c r="G16" s="15">
        <v>2</v>
      </c>
      <c r="H16" s="15">
        <v>1</v>
      </c>
      <c r="I16" s="26" t="s">
        <v>22</v>
      </c>
      <c r="J16" s="12">
        <v>16243</v>
      </c>
      <c r="K16" s="5">
        <f t="shared" si="0"/>
        <v>32486</v>
      </c>
    </row>
    <row r="17" spans="2:12" ht="15.75" x14ac:dyDescent="0.25">
      <c r="B17" s="17" t="s">
        <v>23</v>
      </c>
      <c r="C17" s="18"/>
      <c r="D17" s="82"/>
      <c r="E17" s="19" t="s">
        <v>25</v>
      </c>
      <c r="F17" s="20" t="s">
        <v>26</v>
      </c>
      <c r="G17" s="21">
        <v>2</v>
      </c>
      <c r="H17" s="21">
        <v>1</v>
      </c>
      <c r="I17" s="17" t="s">
        <v>23</v>
      </c>
      <c r="J17" s="22">
        <v>13438</v>
      </c>
      <c r="K17" s="23">
        <f t="shared" si="0"/>
        <v>26876</v>
      </c>
    </row>
    <row r="18" spans="2:12" ht="15.75" x14ac:dyDescent="0.25">
      <c r="B18" s="17" t="s">
        <v>18</v>
      </c>
      <c r="C18" s="18"/>
      <c r="D18" s="82"/>
      <c r="E18" s="24" t="s">
        <v>27</v>
      </c>
      <c r="F18" s="20" t="s">
        <v>21</v>
      </c>
      <c r="G18" s="21">
        <v>4</v>
      </c>
      <c r="H18" s="21">
        <v>0.375</v>
      </c>
      <c r="I18" s="17" t="s">
        <v>18</v>
      </c>
      <c r="J18" s="22">
        <v>4875</v>
      </c>
      <c r="K18" s="23">
        <f>G18*H18*J18</f>
        <v>7312.5</v>
      </c>
    </row>
    <row r="19" spans="2:12" ht="15.75" x14ac:dyDescent="0.25">
      <c r="B19" s="26" t="s">
        <v>22</v>
      </c>
      <c r="C19" s="27"/>
      <c r="D19" s="82"/>
      <c r="E19" s="6" t="s">
        <v>27</v>
      </c>
      <c r="F19" s="7" t="s">
        <v>21</v>
      </c>
      <c r="G19" s="15">
        <v>4</v>
      </c>
      <c r="H19" s="15">
        <v>0.375</v>
      </c>
      <c r="I19" s="26" t="s">
        <v>22</v>
      </c>
      <c r="J19" s="12">
        <v>6497</v>
      </c>
      <c r="K19" s="5">
        <f t="shared" si="0"/>
        <v>9745.5</v>
      </c>
    </row>
    <row r="20" spans="2:12" ht="15.75" x14ac:dyDescent="0.25">
      <c r="B20" s="17" t="s">
        <v>23</v>
      </c>
      <c r="C20" s="18"/>
      <c r="D20" s="82"/>
      <c r="E20" s="24" t="s">
        <v>27</v>
      </c>
      <c r="F20" s="20" t="s">
        <v>21</v>
      </c>
      <c r="G20" s="21">
        <v>4</v>
      </c>
      <c r="H20" s="21">
        <v>0.375</v>
      </c>
      <c r="I20" s="17" t="s">
        <v>23</v>
      </c>
      <c r="J20" s="22">
        <v>5375</v>
      </c>
      <c r="K20" s="23">
        <f>G20*H20*J20</f>
        <v>8062.5</v>
      </c>
    </row>
    <row r="21" spans="2:12" ht="15.75" x14ac:dyDescent="0.25">
      <c r="B21" s="26" t="s">
        <v>24</v>
      </c>
      <c r="C21" s="27"/>
      <c r="D21" s="82"/>
      <c r="E21" s="6" t="s">
        <v>27</v>
      </c>
      <c r="F21" s="7" t="s">
        <v>21</v>
      </c>
      <c r="G21" s="15">
        <v>0</v>
      </c>
      <c r="H21" s="15">
        <v>0.375</v>
      </c>
      <c r="I21" s="26" t="s">
        <v>24</v>
      </c>
      <c r="J21" s="12">
        <v>5588</v>
      </c>
      <c r="K21" s="5">
        <f t="shared" si="0"/>
        <v>0</v>
      </c>
    </row>
    <row r="22" spans="2:12" ht="15.75" x14ac:dyDescent="0.25">
      <c r="B22" s="83" t="s">
        <v>28</v>
      </c>
      <c r="C22" s="84"/>
      <c r="D22" s="82"/>
      <c r="E22" s="6" t="s">
        <v>29</v>
      </c>
      <c r="F22" s="7">
        <v>30</v>
      </c>
      <c r="G22" s="15">
        <v>15</v>
      </c>
      <c r="H22" s="15">
        <v>1</v>
      </c>
      <c r="I22" s="26" t="s">
        <v>30</v>
      </c>
      <c r="J22" s="12">
        <f>SUM(G33:G42)</f>
        <v>60229</v>
      </c>
      <c r="K22" s="5">
        <f>SUM(G33:G42)</f>
        <v>60229</v>
      </c>
    </row>
    <row r="23" spans="2:12" ht="18.75" x14ac:dyDescent="0.2">
      <c r="B23" s="85" t="s">
        <v>31</v>
      </c>
      <c r="C23" s="86"/>
      <c r="D23" s="86"/>
      <c r="E23" s="86"/>
      <c r="F23" s="87"/>
      <c r="G23" s="8">
        <f>SUM(G11:G22)</f>
        <v>49</v>
      </c>
      <c r="H23" s="9"/>
      <c r="I23" s="13"/>
      <c r="J23" s="8"/>
      <c r="K23" s="10">
        <f>SUM(K11:K22)</f>
        <v>202590</v>
      </c>
      <c r="L23" s="28"/>
    </row>
    <row r="25" spans="2:12" x14ac:dyDescent="0.2">
      <c r="J25" s="78" t="s">
        <v>32</v>
      </c>
      <c r="K25" s="78"/>
      <c r="L25" s="29"/>
    </row>
    <row r="26" spans="2:12" x14ac:dyDescent="0.2">
      <c r="J26" s="45" t="s">
        <v>33</v>
      </c>
      <c r="K26" s="46">
        <f>K23</f>
        <v>202590</v>
      </c>
      <c r="L26" s="29"/>
    </row>
    <row r="27" spans="2:12" x14ac:dyDescent="0.2">
      <c r="J27" s="47" t="s">
        <v>34</v>
      </c>
      <c r="K27" s="48"/>
      <c r="L27" s="29"/>
    </row>
    <row r="28" spans="2:12" x14ac:dyDescent="0.2">
      <c r="J28" s="47" t="s">
        <v>35</v>
      </c>
      <c r="K28" s="49">
        <f>K26-(K26*K27)</f>
        <v>202590</v>
      </c>
      <c r="L28" s="29"/>
    </row>
    <row r="29" spans="2:12" x14ac:dyDescent="0.2">
      <c r="J29" s="47" t="s">
        <v>36</v>
      </c>
      <c r="K29" s="50"/>
      <c r="L29" s="29"/>
    </row>
    <row r="30" spans="2:12" x14ac:dyDescent="0.2">
      <c r="J30" s="45" t="s">
        <v>37</v>
      </c>
      <c r="K30" s="46">
        <f>K28+K29</f>
        <v>202590</v>
      </c>
      <c r="L30" s="29"/>
    </row>
    <row r="31" spans="2:12" x14ac:dyDescent="0.2">
      <c r="J31" s="29"/>
      <c r="K31" s="29"/>
      <c r="L31" s="29"/>
    </row>
    <row r="32" spans="2:12" x14ac:dyDescent="0.2">
      <c r="B32" s="31" t="s">
        <v>38</v>
      </c>
      <c r="C32" s="31" t="s">
        <v>39</v>
      </c>
      <c r="D32" s="31" t="s">
        <v>40</v>
      </c>
      <c r="E32" s="31" t="s">
        <v>41</v>
      </c>
      <c r="F32" s="32" t="s">
        <v>42</v>
      </c>
      <c r="G32" s="43" t="s">
        <v>43</v>
      </c>
      <c r="J32" s="29"/>
      <c r="K32" s="29"/>
      <c r="L32" s="29"/>
    </row>
    <row r="33" spans="2:12" x14ac:dyDescent="0.2">
      <c r="B33" s="33" t="s">
        <v>44</v>
      </c>
      <c r="C33" s="34" t="s">
        <v>45</v>
      </c>
      <c r="D33" s="35" t="s">
        <v>46</v>
      </c>
      <c r="E33" s="36">
        <v>1</v>
      </c>
      <c r="F33" s="37">
        <f>4875</f>
        <v>4875</v>
      </c>
      <c r="G33" s="37">
        <f>E33*F33</f>
        <v>4875</v>
      </c>
      <c r="J33" s="29"/>
      <c r="K33" s="29"/>
      <c r="L33" s="29"/>
    </row>
    <row r="34" spans="2:12" x14ac:dyDescent="0.2">
      <c r="B34" s="33" t="s">
        <v>47</v>
      </c>
      <c r="C34" s="34" t="s">
        <v>45</v>
      </c>
      <c r="D34" s="35" t="s">
        <v>46</v>
      </c>
      <c r="E34" s="36">
        <v>2</v>
      </c>
      <c r="F34" s="37">
        <f>2784</f>
        <v>2784</v>
      </c>
      <c r="G34" s="37">
        <f t="shared" ref="G34:G42" si="1">E34*F34</f>
        <v>5568</v>
      </c>
      <c r="J34" s="29"/>
      <c r="K34" s="29"/>
      <c r="L34" s="29"/>
    </row>
    <row r="35" spans="2:12" x14ac:dyDescent="0.2">
      <c r="B35" s="33" t="s">
        <v>48</v>
      </c>
      <c r="C35" s="34" t="s">
        <v>45</v>
      </c>
      <c r="D35" s="35" t="s">
        <v>46</v>
      </c>
      <c r="E35" s="36">
        <v>3</v>
      </c>
      <c r="F35" s="37">
        <f>2371</f>
        <v>2371</v>
      </c>
      <c r="G35" s="37">
        <f t="shared" si="1"/>
        <v>7113</v>
      </c>
      <c r="J35" s="29"/>
      <c r="K35" s="29"/>
      <c r="L35" s="29"/>
    </row>
    <row r="36" spans="2:12" x14ac:dyDescent="0.2">
      <c r="B36" s="33" t="s">
        <v>49</v>
      </c>
      <c r="C36" s="34" t="s">
        <v>45</v>
      </c>
      <c r="D36" s="35" t="s">
        <v>46</v>
      </c>
      <c r="E36" s="36">
        <v>1</v>
      </c>
      <c r="F36" s="37">
        <f>6497</f>
        <v>6497</v>
      </c>
      <c r="G36" s="37">
        <f t="shared" si="1"/>
        <v>6497</v>
      </c>
      <c r="J36" s="29"/>
      <c r="K36" s="29"/>
      <c r="L36" s="29"/>
    </row>
    <row r="37" spans="2:12" x14ac:dyDescent="0.2">
      <c r="B37" s="33" t="s">
        <v>50</v>
      </c>
      <c r="C37" s="34" t="s">
        <v>45</v>
      </c>
      <c r="D37" s="35" t="s">
        <v>46</v>
      </c>
      <c r="E37" s="36">
        <v>2</v>
      </c>
      <c r="F37" s="37">
        <f>2543</f>
        <v>2543</v>
      </c>
      <c r="G37" s="37">
        <f t="shared" si="1"/>
        <v>5086</v>
      </c>
      <c r="J37" s="29"/>
      <c r="K37" s="29"/>
      <c r="L37" s="29"/>
    </row>
    <row r="38" spans="2:12" x14ac:dyDescent="0.2">
      <c r="B38" s="33" t="s">
        <v>51</v>
      </c>
      <c r="C38" s="34" t="s">
        <v>45</v>
      </c>
      <c r="D38" s="35" t="s">
        <v>46</v>
      </c>
      <c r="E38" s="36">
        <v>1</v>
      </c>
      <c r="F38" s="37">
        <f>5375</f>
        <v>5375</v>
      </c>
      <c r="G38" s="37">
        <f t="shared" si="1"/>
        <v>5375</v>
      </c>
      <c r="J38" s="29"/>
      <c r="K38" s="29"/>
      <c r="L38" s="29"/>
    </row>
    <row r="39" spans="2:12" x14ac:dyDescent="0.2">
      <c r="B39" s="33" t="s">
        <v>52</v>
      </c>
      <c r="C39" s="34" t="s">
        <v>45</v>
      </c>
      <c r="D39" s="35" t="s">
        <v>46</v>
      </c>
      <c r="E39" s="36">
        <v>1</v>
      </c>
      <c r="F39" s="37">
        <f>8496</f>
        <v>8496</v>
      </c>
      <c r="G39" s="37">
        <f t="shared" si="1"/>
        <v>8496</v>
      </c>
      <c r="J39" s="29"/>
      <c r="K39" s="29"/>
      <c r="L39" s="29"/>
    </row>
    <row r="40" spans="2:12" x14ac:dyDescent="0.2">
      <c r="B40" s="33" t="s">
        <v>53</v>
      </c>
      <c r="C40" s="34" t="s">
        <v>45</v>
      </c>
      <c r="D40" s="35" t="s">
        <v>46</v>
      </c>
      <c r="E40" s="36">
        <v>1</v>
      </c>
      <c r="F40" s="37">
        <f>5588</f>
        <v>5588</v>
      </c>
      <c r="G40" s="37">
        <f t="shared" si="1"/>
        <v>5588</v>
      </c>
      <c r="J40" s="30"/>
      <c r="K40" s="30"/>
      <c r="L40" s="30"/>
    </row>
    <row r="41" spans="2:12" x14ac:dyDescent="0.2">
      <c r="B41" s="33" t="s">
        <v>54</v>
      </c>
      <c r="C41" s="34" t="s">
        <v>45</v>
      </c>
      <c r="D41" s="35" t="s">
        <v>46</v>
      </c>
      <c r="E41" s="36">
        <v>1</v>
      </c>
      <c r="F41" s="37">
        <f>7621</f>
        <v>7621</v>
      </c>
      <c r="G41" s="37">
        <f t="shared" si="1"/>
        <v>7621</v>
      </c>
    </row>
    <row r="42" spans="2:12" x14ac:dyDescent="0.2">
      <c r="B42" s="38" t="s">
        <v>55</v>
      </c>
      <c r="C42" s="34" t="s">
        <v>56</v>
      </c>
      <c r="D42" s="35" t="s">
        <v>46</v>
      </c>
      <c r="E42" s="39">
        <v>2</v>
      </c>
      <c r="F42" s="40">
        <f>2005</f>
        <v>2005</v>
      </c>
      <c r="G42" s="37">
        <f t="shared" si="1"/>
        <v>4010</v>
      </c>
    </row>
    <row r="43" spans="2:12" ht="15.75" x14ac:dyDescent="0.2">
      <c r="B43" s="72"/>
      <c r="C43" s="72"/>
      <c r="D43" s="72"/>
      <c r="E43" s="41">
        <f>SUM(E33:E42)</f>
        <v>15</v>
      </c>
      <c r="F43" s="42">
        <f>SUM(F33:F42)</f>
        <v>48155</v>
      </c>
      <c r="G43" s="44">
        <f>SUM(G33:G42)</f>
        <v>60229</v>
      </c>
    </row>
  </sheetData>
  <mergeCells count="11">
    <mergeCell ref="B43:D43"/>
    <mergeCell ref="C2:D2"/>
    <mergeCell ref="C3:D3"/>
    <mergeCell ref="C4:D4"/>
    <mergeCell ref="C5:D5"/>
    <mergeCell ref="B9:K9"/>
    <mergeCell ref="J25:K25"/>
    <mergeCell ref="B10:C10"/>
    <mergeCell ref="D11:D22"/>
    <mergeCell ref="B22:C22"/>
    <mergeCell ref="B23:F23"/>
  </mergeCells>
  <pageMargins left="0.51181102362204722" right="0.51181102362204722" top="0.78740157480314965" bottom="0.78740157480314965" header="0.31496062992125984" footer="0.31496062992125984"/>
  <pageSetup scale="48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0009-3368-4698-A861-42A7B0ED9823}">
  <dimension ref="B1:L38"/>
  <sheetViews>
    <sheetView tabSelected="1" workbookViewId="0">
      <selection activeCell="B33" sqref="B33"/>
    </sheetView>
  </sheetViews>
  <sheetFormatPr defaultRowHeight="12.75" x14ac:dyDescent="0.2"/>
  <cols>
    <col min="1" max="1" width="3.5703125" style="25" customWidth="1"/>
    <col min="2" max="2" width="17" style="25" customWidth="1"/>
    <col min="3" max="3" width="20" style="25" customWidth="1"/>
    <col min="4" max="4" width="23.5703125" style="25" customWidth="1"/>
    <col min="5" max="5" width="50" style="25" customWidth="1"/>
    <col min="6" max="6" width="12.85546875" style="25" bestFit="1" customWidth="1"/>
    <col min="7" max="7" width="17" style="25" bestFit="1" customWidth="1"/>
    <col min="8" max="8" width="10.85546875" style="25" bestFit="1" customWidth="1"/>
    <col min="9" max="9" width="24.42578125" style="25" bestFit="1" customWidth="1"/>
    <col min="10" max="10" width="20.5703125" style="25" customWidth="1"/>
    <col min="11" max="11" width="16" style="25" bestFit="1" customWidth="1"/>
    <col min="12" max="12" width="14.28515625" style="25" bestFit="1" customWidth="1"/>
    <col min="13" max="13" width="17.140625" style="25" customWidth="1"/>
    <col min="14" max="14" width="18.28515625" style="25" customWidth="1"/>
    <col min="15" max="16384" width="9.140625" style="25"/>
  </cols>
  <sheetData>
    <row r="1" spans="2:12" ht="15.75" customHeight="1" x14ac:dyDescent="0.2"/>
    <row r="2" spans="2:12" ht="20.100000000000001" customHeight="1" x14ac:dyDescent="0.2">
      <c r="B2" s="11" t="s">
        <v>0</v>
      </c>
      <c r="C2" s="95" t="s">
        <v>57</v>
      </c>
      <c r="D2" s="95"/>
    </row>
    <row r="3" spans="2:12" ht="20.100000000000001" customHeight="1" x14ac:dyDescent="0.2">
      <c r="B3" s="11" t="s">
        <v>2</v>
      </c>
      <c r="C3" s="95" t="s">
        <v>3</v>
      </c>
      <c r="D3" s="95"/>
    </row>
    <row r="4" spans="2:12" ht="20.100000000000001" customHeight="1" x14ac:dyDescent="0.2">
      <c r="B4" s="11" t="s">
        <v>4</v>
      </c>
      <c r="C4" s="96" t="s">
        <v>58</v>
      </c>
      <c r="D4" s="97"/>
    </row>
    <row r="5" spans="2:12" ht="20.100000000000001" customHeight="1" x14ac:dyDescent="0.2">
      <c r="B5" s="11" t="s">
        <v>6</v>
      </c>
      <c r="C5" s="98" t="s">
        <v>59</v>
      </c>
      <c r="D5" s="98"/>
    </row>
    <row r="6" spans="2:12" ht="20.100000000000001" customHeight="1" x14ac:dyDescent="0.2"/>
    <row r="8" spans="2:12" ht="18.75" x14ac:dyDescent="0.2">
      <c r="J8" s="99"/>
      <c r="K8" s="99"/>
    </row>
    <row r="9" spans="2:12" ht="21" x14ac:dyDescent="0.2">
      <c r="B9" s="77" t="s">
        <v>60</v>
      </c>
      <c r="C9" s="77"/>
      <c r="D9" s="77"/>
      <c r="E9" s="77"/>
      <c r="F9" s="77"/>
      <c r="G9" s="77"/>
      <c r="H9" s="77"/>
      <c r="I9" s="77"/>
      <c r="J9" s="77"/>
      <c r="K9" s="77"/>
    </row>
    <row r="10" spans="2:12" ht="25.5" x14ac:dyDescent="0.2">
      <c r="B10" s="79" t="s">
        <v>61</v>
      </c>
      <c r="C10" s="80"/>
      <c r="D10" s="2" t="s">
        <v>10</v>
      </c>
      <c r="E10" s="2" t="s">
        <v>11</v>
      </c>
      <c r="F10" s="1" t="s">
        <v>12</v>
      </c>
      <c r="G10" s="3" t="s">
        <v>13</v>
      </c>
      <c r="H10" s="4" t="s">
        <v>14</v>
      </c>
      <c r="I10" s="2" t="s">
        <v>15</v>
      </c>
      <c r="J10" s="2" t="s">
        <v>16</v>
      </c>
      <c r="K10" s="2" t="s">
        <v>17</v>
      </c>
    </row>
    <row r="11" spans="2:12" ht="18" customHeight="1" x14ac:dyDescent="0.2">
      <c r="B11" s="100" t="s">
        <v>62</v>
      </c>
      <c r="C11" s="101"/>
      <c r="D11" s="102"/>
      <c r="E11" s="51" t="s">
        <v>63</v>
      </c>
      <c r="F11" s="52" t="s">
        <v>64</v>
      </c>
      <c r="G11" s="60">
        <v>40</v>
      </c>
      <c r="H11" s="66">
        <v>0.25</v>
      </c>
      <c r="I11" s="58" t="s">
        <v>65</v>
      </c>
      <c r="J11" s="54">
        <v>14887.89</v>
      </c>
      <c r="K11" s="53">
        <f>J11*H11*G11</f>
        <v>148878.9</v>
      </c>
      <c r="L11" s="59"/>
    </row>
    <row r="12" spans="2:12" ht="15.75" x14ac:dyDescent="0.2">
      <c r="B12" s="100" t="s">
        <v>62</v>
      </c>
      <c r="C12" s="101"/>
      <c r="D12" s="103"/>
      <c r="E12" s="51" t="s">
        <v>66</v>
      </c>
      <c r="F12" s="52" t="s">
        <v>64</v>
      </c>
      <c r="G12" s="61">
        <v>3</v>
      </c>
      <c r="H12" s="66">
        <v>0.3</v>
      </c>
      <c r="I12" s="58" t="s">
        <v>65</v>
      </c>
      <c r="J12" s="54">
        <v>14887.89</v>
      </c>
      <c r="K12" s="53">
        <f>J12*H12*G12</f>
        <v>13399.100999999999</v>
      </c>
      <c r="L12" s="59"/>
    </row>
    <row r="13" spans="2:12" ht="15.75" x14ac:dyDescent="0.2">
      <c r="B13" s="100" t="s">
        <v>62</v>
      </c>
      <c r="C13" s="101"/>
      <c r="D13" s="103"/>
      <c r="E13" s="51" t="s">
        <v>67</v>
      </c>
      <c r="F13" s="52" t="s">
        <v>46</v>
      </c>
      <c r="G13" s="60">
        <v>35</v>
      </c>
      <c r="H13" s="67">
        <v>1</v>
      </c>
      <c r="I13" s="58" t="s">
        <v>65</v>
      </c>
      <c r="J13" s="54">
        <v>14887.89</v>
      </c>
      <c r="K13" s="53">
        <f>J13*H13*G13</f>
        <v>521076.14999999997</v>
      </c>
      <c r="L13" s="59"/>
    </row>
    <row r="14" spans="2:12" ht="18.75" x14ac:dyDescent="0.2">
      <c r="B14" s="90" t="s">
        <v>31</v>
      </c>
      <c r="C14" s="91"/>
      <c r="D14" s="91"/>
      <c r="E14" s="91"/>
      <c r="F14" s="92"/>
      <c r="G14" s="56">
        <f>SUM(G11:G13)</f>
        <v>78</v>
      </c>
      <c r="H14" s="57"/>
      <c r="I14" s="55"/>
      <c r="J14" s="63"/>
      <c r="K14" s="64">
        <f>SUM(K11:K13)</f>
        <v>683354.15099999995</v>
      </c>
      <c r="L14" s="28"/>
    </row>
    <row r="15" spans="2:12" ht="18.75" x14ac:dyDescent="0.2">
      <c r="J15" s="69" t="s">
        <v>68</v>
      </c>
      <c r="K15" s="68">
        <v>0.75</v>
      </c>
      <c r="L15" s="62"/>
    </row>
    <row r="16" spans="2:12" ht="18.75" x14ac:dyDescent="0.2">
      <c r="J16" s="70" t="s">
        <v>69</v>
      </c>
      <c r="K16" s="65">
        <f>K14-(K14*K15)</f>
        <v>170838.53775000002</v>
      </c>
      <c r="L16" s="29"/>
    </row>
    <row r="17" spans="2:12" x14ac:dyDescent="0.2">
      <c r="L17" s="29"/>
    </row>
    <row r="18" spans="2:12" x14ac:dyDescent="0.2">
      <c r="B18" s="94" t="s">
        <v>70</v>
      </c>
      <c r="C18" s="94"/>
      <c r="D18" s="94"/>
      <c r="L18" s="29"/>
    </row>
    <row r="19" spans="2:12" x14ac:dyDescent="0.2">
      <c r="L19" s="29"/>
    </row>
    <row r="20" spans="2:12" hidden="1" x14ac:dyDescent="0.2">
      <c r="B20" s="31" t="s">
        <v>38</v>
      </c>
      <c r="C20" s="31" t="s">
        <v>39</v>
      </c>
      <c r="D20" s="31" t="s">
        <v>40</v>
      </c>
      <c r="E20" s="31" t="s">
        <v>41</v>
      </c>
      <c r="F20" s="32" t="s">
        <v>42</v>
      </c>
      <c r="G20" s="43" t="s">
        <v>43</v>
      </c>
      <c r="H20" s="14"/>
      <c r="I20" s="14"/>
      <c r="L20" s="29"/>
    </row>
    <row r="21" spans="2:12" hidden="1" x14ac:dyDescent="0.2">
      <c r="B21" s="33" t="s">
        <v>44</v>
      </c>
      <c r="C21" s="34" t="s">
        <v>45</v>
      </c>
      <c r="D21" s="35" t="s">
        <v>46</v>
      </c>
      <c r="E21" s="36"/>
      <c r="F21" s="37">
        <f>4875</f>
        <v>4875</v>
      </c>
      <c r="G21" s="37">
        <f>E21*F21</f>
        <v>0</v>
      </c>
      <c r="H21" s="14"/>
      <c r="I21" s="14"/>
      <c r="L21" s="29"/>
    </row>
    <row r="22" spans="2:12" hidden="1" x14ac:dyDescent="0.2">
      <c r="B22" s="33" t="s">
        <v>47</v>
      </c>
      <c r="C22" s="34" t="s">
        <v>45</v>
      </c>
      <c r="D22" s="35" t="s">
        <v>46</v>
      </c>
      <c r="E22" s="36"/>
      <c r="F22" s="37">
        <f>2784</f>
        <v>2784</v>
      </c>
      <c r="G22" s="37">
        <f t="shared" ref="G22:G31" si="0">E22*F22</f>
        <v>0</v>
      </c>
      <c r="H22" s="14"/>
      <c r="I22" s="14"/>
      <c r="L22" s="29"/>
    </row>
    <row r="23" spans="2:12" hidden="1" x14ac:dyDescent="0.2">
      <c r="B23" s="33" t="s">
        <v>48</v>
      </c>
      <c r="C23" s="34" t="s">
        <v>45</v>
      </c>
      <c r="D23" s="35" t="s">
        <v>46</v>
      </c>
      <c r="E23" s="36"/>
      <c r="F23" s="37">
        <f>2371</f>
        <v>2371</v>
      </c>
      <c r="G23" s="37">
        <f t="shared" si="0"/>
        <v>0</v>
      </c>
      <c r="H23" s="14"/>
      <c r="I23" s="14"/>
      <c r="L23" s="29"/>
    </row>
    <row r="24" spans="2:12" hidden="1" x14ac:dyDescent="0.2">
      <c r="B24" s="33" t="s">
        <v>49</v>
      </c>
      <c r="C24" s="34" t="s">
        <v>45</v>
      </c>
      <c r="D24" s="35" t="s">
        <v>46</v>
      </c>
      <c r="E24" s="36"/>
      <c r="F24" s="37">
        <f>6497</f>
        <v>6497</v>
      </c>
      <c r="G24" s="37">
        <f t="shared" si="0"/>
        <v>0</v>
      </c>
      <c r="H24" s="14"/>
      <c r="I24" s="14"/>
      <c r="L24" s="29"/>
    </row>
    <row r="25" spans="2:12" hidden="1" x14ac:dyDescent="0.2">
      <c r="B25" s="33" t="s">
        <v>50</v>
      </c>
      <c r="C25" s="34" t="s">
        <v>45</v>
      </c>
      <c r="D25" s="35" t="s">
        <v>46</v>
      </c>
      <c r="E25" s="36"/>
      <c r="F25" s="37">
        <f>2543</f>
        <v>2543</v>
      </c>
      <c r="G25" s="37">
        <f t="shared" si="0"/>
        <v>0</v>
      </c>
      <c r="H25" s="14"/>
      <c r="I25" s="14"/>
      <c r="L25" s="29"/>
    </row>
    <row r="26" spans="2:12" hidden="1" x14ac:dyDescent="0.2">
      <c r="B26" s="33" t="s">
        <v>71</v>
      </c>
      <c r="C26" s="34" t="s">
        <v>45</v>
      </c>
      <c r="D26" s="35" t="s">
        <v>46</v>
      </c>
      <c r="E26" s="36"/>
      <c r="F26" s="37">
        <f>2543</f>
        <v>2543</v>
      </c>
      <c r="G26" s="37">
        <f>E26*F26</f>
        <v>0</v>
      </c>
      <c r="H26" s="14"/>
      <c r="I26" s="14"/>
      <c r="L26" s="29"/>
    </row>
    <row r="27" spans="2:12" hidden="1" x14ac:dyDescent="0.2">
      <c r="B27" s="33" t="s">
        <v>51</v>
      </c>
      <c r="C27" s="34" t="s">
        <v>45</v>
      </c>
      <c r="D27" s="35" t="s">
        <v>46</v>
      </c>
      <c r="E27" s="36"/>
      <c r="F27" s="37">
        <f>5375</f>
        <v>5375</v>
      </c>
      <c r="G27" s="37">
        <f t="shared" si="0"/>
        <v>0</v>
      </c>
      <c r="H27" s="14"/>
      <c r="I27" s="14"/>
      <c r="L27" s="29"/>
    </row>
    <row r="28" spans="2:12" hidden="1" x14ac:dyDescent="0.2">
      <c r="B28" s="33" t="s">
        <v>52</v>
      </c>
      <c r="C28" s="34" t="s">
        <v>45</v>
      </c>
      <c r="D28" s="35" t="s">
        <v>46</v>
      </c>
      <c r="E28" s="36"/>
      <c r="F28" s="37">
        <f>8496</f>
        <v>8496</v>
      </c>
      <c r="G28" s="37">
        <f t="shared" si="0"/>
        <v>0</v>
      </c>
      <c r="H28" s="14"/>
      <c r="I28" s="14"/>
      <c r="L28" s="29"/>
    </row>
    <row r="29" spans="2:12" hidden="1" x14ac:dyDescent="0.2">
      <c r="B29" s="33" t="s">
        <v>53</v>
      </c>
      <c r="C29" s="34" t="s">
        <v>45</v>
      </c>
      <c r="D29" s="35" t="s">
        <v>46</v>
      </c>
      <c r="E29" s="36"/>
      <c r="F29" s="37">
        <f>5588</f>
        <v>5588</v>
      </c>
      <c r="G29" s="37">
        <f t="shared" si="0"/>
        <v>0</v>
      </c>
      <c r="H29" s="14"/>
      <c r="I29" s="14"/>
      <c r="L29" s="30"/>
    </row>
    <row r="30" spans="2:12" hidden="1" x14ac:dyDescent="0.2">
      <c r="B30" s="33" t="s">
        <v>54</v>
      </c>
      <c r="C30" s="34" t="s">
        <v>45</v>
      </c>
      <c r="D30" s="35" t="s">
        <v>46</v>
      </c>
      <c r="E30" s="36"/>
      <c r="F30" s="37">
        <f>7621</f>
        <v>7621</v>
      </c>
      <c r="G30" s="37">
        <f t="shared" si="0"/>
        <v>0</v>
      </c>
      <c r="H30" s="14"/>
      <c r="I30" s="14"/>
    </row>
    <row r="31" spans="2:12" hidden="1" x14ac:dyDescent="0.2">
      <c r="B31" s="38" t="s">
        <v>55</v>
      </c>
      <c r="C31" s="34" t="s">
        <v>56</v>
      </c>
      <c r="D31" s="35" t="s">
        <v>46</v>
      </c>
      <c r="E31" s="39"/>
      <c r="F31" s="40">
        <f>2005</f>
        <v>2005</v>
      </c>
      <c r="G31" s="37">
        <f t="shared" si="0"/>
        <v>0</v>
      </c>
      <c r="H31" s="14"/>
      <c r="I31" s="14"/>
    </row>
    <row r="32" spans="2:12" ht="15.75" hidden="1" x14ac:dyDescent="0.2">
      <c r="B32" s="72"/>
      <c r="C32" s="72"/>
      <c r="D32" s="72"/>
      <c r="E32" s="41">
        <f>SUM(E21:E31)</f>
        <v>0</v>
      </c>
      <c r="F32" s="42">
        <f>SUM(F21:F31)</f>
        <v>50698</v>
      </c>
      <c r="G32" s="44">
        <f>SUM(G21:G31)</f>
        <v>0</v>
      </c>
      <c r="H32" s="14"/>
      <c r="I32" s="14"/>
    </row>
    <row r="33" spans="2:7" x14ac:dyDescent="0.2">
      <c r="B33" s="25" t="s">
        <v>72</v>
      </c>
    </row>
    <row r="35" spans="2:7" x14ac:dyDescent="0.2">
      <c r="B35" s="93"/>
      <c r="C35" s="93"/>
      <c r="D35" s="93"/>
      <c r="E35" s="93"/>
    </row>
    <row r="37" spans="2:7" ht="12.75" customHeight="1" x14ac:dyDescent="0.2">
      <c r="B37" s="88"/>
      <c r="C37" s="89"/>
      <c r="D37" s="89"/>
      <c r="E37" s="89"/>
      <c r="F37" s="89"/>
      <c r="G37" s="89"/>
    </row>
    <row r="38" spans="2:7" ht="21.75" customHeight="1" x14ac:dyDescent="0.2">
      <c r="B38" s="88"/>
      <c r="C38" s="89"/>
      <c r="D38" s="89"/>
      <c r="E38" s="89"/>
      <c r="F38" s="89"/>
    </row>
  </sheetData>
  <mergeCells count="17">
    <mergeCell ref="J8:K8"/>
    <mergeCell ref="B9:K9"/>
    <mergeCell ref="B10:C10"/>
    <mergeCell ref="B11:C11"/>
    <mergeCell ref="D11:D13"/>
    <mergeCell ref="B12:C12"/>
    <mergeCell ref="B13:C13"/>
    <mergeCell ref="C2:D2"/>
    <mergeCell ref="C3:D3"/>
    <mergeCell ref="C4:D4"/>
    <mergeCell ref="C5:D5"/>
    <mergeCell ref="B37:G37"/>
    <mergeCell ref="B38:F38"/>
    <mergeCell ref="B14:F14"/>
    <mergeCell ref="B32:D32"/>
    <mergeCell ref="B35:E35"/>
    <mergeCell ref="B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AFFA-DB6F-4E6C-8DBB-1EEC839B1622}">
  <dimension ref="B1:L21"/>
  <sheetViews>
    <sheetView workbookViewId="0">
      <selection activeCell="B18" sqref="B18"/>
    </sheetView>
  </sheetViews>
  <sheetFormatPr defaultRowHeight="12.75" x14ac:dyDescent="0.2"/>
  <cols>
    <col min="1" max="1" width="3.5703125" style="25" customWidth="1"/>
    <col min="2" max="2" width="17" style="25" customWidth="1"/>
    <col min="3" max="3" width="20" style="25" customWidth="1"/>
    <col min="4" max="4" width="24.85546875" style="25" customWidth="1"/>
    <col min="5" max="5" width="50" style="25" customWidth="1"/>
    <col min="6" max="6" width="12.85546875" style="25" bestFit="1" customWidth="1"/>
    <col min="7" max="7" width="17" style="25" bestFit="1" customWidth="1"/>
    <col min="8" max="8" width="10.85546875" style="25" bestFit="1" customWidth="1"/>
    <col min="9" max="9" width="24.42578125" style="25" bestFit="1" customWidth="1"/>
    <col min="10" max="10" width="23" style="25" customWidth="1"/>
    <col min="11" max="11" width="16" style="25" bestFit="1" customWidth="1"/>
    <col min="12" max="12" width="14.28515625" style="25" bestFit="1" customWidth="1"/>
    <col min="13" max="13" width="17.140625" style="25" customWidth="1"/>
    <col min="14" max="14" width="18.28515625" style="25" customWidth="1"/>
    <col min="15" max="16384" width="9.140625" style="25"/>
  </cols>
  <sheetData>
    <row r="1" spans="2:12" ht="15.75" customHeight="1" x14ac:dyDescent="0.2"/>
    <row r="2" spans="2:12" ht="20.100000000000001" customHeight="1" x14ac:dyDescent="0.2">
      <c r="B2" s="11" t="s">
        <v>0</v>
      </c>
      <c r="C2" s="95" t="s">
        <v>57</v>
      </c>
      <c r="D2" s="95"/>
    </row>
    <row r="3" spans="2:12" ht="20.100000000000001" customHeight="1" x14ac:dyDescent="0.2">
      <c r="B3" s="11" t="s">
        <v>2</v>
      </c>
      <c r="C3" s="95" t="s">
        <v>3</v>
      </c>
      <c r="D3" s="95"/>
    </row>
    <row r="4" spans="2:12" ht="20.100000000000001" customHeight="1" x14ac:dyDescent="0.2">
      <c r="B4" s="11" t="s">
        <v>4</v>
      </c>
      <c r="C4" s="96" t="s">
        <v>58</v>
      </c>
      <c r="D4" s="97"/>
    </row>
    <row r="5" spans="2:12" ht="20.100000000000001" customHeight="1" x14ac:dyDescent="0.2">
      <c r="B5" s="11" t="s">
        <v>6</v>
      </c>
      <c r="C5" s="98" t="s">
        <v>59</v>
      </c>
      <c r="D5" s="98"/>
    </row>
    <row r="6" spans="2:12" ht="20.100000000000001" customHeight="1" x14ac:dyDescent="0.2"/>
    <row r="8" spans="2:12" ht="18.75" x14ac:dyDescent="0.2">
      <c r="J8" s="99"/>
      <c r="K8" s="99"/>
    </row>
    <row r="9" spans="2:12" ht="21" x14ac:dyDescent="0.2">
      <c r="B9" s="77" t="s">
        <v>60</v>
      </c>
      <c r="C9" s="77"/>
      <c r="D9" s="77"/>
      <c r="E9" s="77"/>
      <c r="F9" s="77"/>
      <c r="G9" s="77"/>
      <c r="H9" s="77"/>
      <c r="I9" s="77"/>
      <c r="J9" s="77"/>
      <c r="K9" s="77"/>
    </row>
    <row r="10" spans="2:12" ht="25.5" x14ac:dyDescent="0.2">
      <c r="B10" s="79" t="s">
        <v>61</v>
      </c>
      <c r="C10" s="80"/>
      <c r="D10" s="2" t="s">
        <v>10</v>
      </c>
      <c r="E10" s="2" t="s">
        <v>11</v>
      </c>
      <c r="F10" s="1" t="s">
        <v>12</v>
      </c>
      <c r="G10" s="3" t="s">
        <v>13</v>
      </c>
      <c r="H10" s="4" t="s">
        <v>14</v>
      </c>
      <c r="I10" s="2" t="s">
        <v>15</v>
      </c>
      <c r="J10" s="2" t="s">
        <v>16</v>
      </c>
      <c r="K10" s="2" t="s">
        <v>17</v>
      </c>
    </row>
    <row r="11" spans="2:12" ht="18" customHeight="1" x14ac:dyDescent="0.2">
      <c r="B11" s="100" t="s">
        <v>62</v>
      </c>
      <c r="C11" s="101"/>
      <c r="D11" s="102"/>
      <c r="E11" s="51" t="s">
        <v>63</v>
      </c>
      <c r="F11" s="52" t="s">
        <v>64</v>
      </c>
      <c r="G11" s="60">
        <v>22</v>
      </c>
      <c r="H11" s="66">
        <v>0.25</v>
      </c>
      <c r="I11" s="58" t="s">
        <v>65</v>
      </c>
      <c r="J11" s="54">
        <v>14887.89</v>
      </c>
      <c r="K11" s="53">
        <f>J11*H11*G11</f>
        <v>81883.39499999999</v>
      </c>
      <c r="L11" s="59"/>
    </row>
    <row r="12" spans="2:12" ht="15.75" x14ac:dyDescent="0.2">
      <c r="B12" s="100" t="s">
        <v>62</v>
      </c>
      <c r="C12" s="101"/>
      <c r="D12" s="103"/>
      <c r="E12" s="51" t="s">
        <v>66</v>
      </c>
      <c r="F12" s="52" t="s">
        <v>64</v>
      </c>
      <c r="G12" s="61">
        <v>3</v>
      </c>
      <c r="H12" s="66">
        <v>0.3</v>
      </c>
      <c r="I12" s="58" t="s">
        <v>65</v>
      </c>
      <c r="J12" s="54">
        <v>14887.89</v>
      </c>
      <c r="K12" s="53">
        <f>J12*H12*G12</f>
        <v>13399.100999999999</v>
      </c>
      <c r="L12" s="59"/>
    </row>
    <row r="13" spans="2:12" ht="15.75" x14ac:dyDescent="0.2">
      <c r="B13" s="100" t="s">
        <v>62</v>
      </c>
      <c r="C13" s="101"/>
      <c r="D13" s="103"/>
      <c r="E13" s="51" t="s">
        <v>67</v>
      </c>
      <c r="F13" s="52" t="s">
        <v>46</v>
      </c>
      <c r="G13" s="60">
        <v>25</v>
      </c>
      <c r="H13" s="67">
        <v>1</v>
      </c>
      <c r="I13" s="58" t="s">
        <v>65</v>
      </c>
      <c r="J13" s="54">
        <v>14887.89</v>
      </c>
      <c r="K13" s="53">
        <f>J13*H13*G13</f>
        <v>372197.25</v>
      </c>
      <c r="L13" s="59"/>
    </row>
    <row r="14" spans="2:12" ht="18.75" x14ac:dyDescent="0.2">
      <c r="B14" s="90" t="s">
        <v>31</v>
      </c>
      <c r="C14" s="91"/>
      <c r="D14" s="91"/>
      <c r="E14" s="91"/>
      <c r="F14" s="92"/>
      <c r="G14" s="56">
        <f>SUM(G11:G13)</f>
        <v>50</v>
      </c>
      <c r="H14" s="57"/>
      <c r="I14" s="55"/>
      <c r="J14" s="63"/>
      <c r="K14" s="64">
        <f>SUM(K11:K13)</f>
        <v>467479.74599999998</v>
      </c>
      <c r="L14" s="28"/>
    </row>
    <row r="15" spans="2:12" ht="18.75" x14ac:dyDescent="0.2">
      <c r="J15" s="69" t="s">
        <v>68</v>
      </c>
      <c r="K15" s="68">
        <v>0.7</v>
      </c>
      <c r="L15" s="62"/>
    </row>
    <row r="16" spans="2:12" ht="18.75" x14ac:dyDescent="0.2">
      <c r="B16" s="94" t="s">
        <v>70</v>
      </c>
      <c r="C16" s="94"/>
      <c r="D16" s="94"/>
      <c r="J16" s="70" t="s">
        <v>69</v>
      </c>
      <c r="K16" s="71">
        <f>K14-(K14*K15)</f>
        <v>140243.92379999999</v>
      </c>
      <c r="L16" s="29"/>
    </row>
    <row r="17" spans="2:12" x14ac:dyDescent="0.2">
      <c r="L17" s="29"/>
    </row>
    <row r="18" spans="2:12" x14ac:dyDescent="0.2">
      <c r="B18" s="104" t="s">
        <v>72</v>
      </c>
      <c r="C18" s="104"/>
      <c r="D18" s="104"/>
      <c r="E18" s="104"/>
    </row>
    <row r="19" spans="2:12" x14ac:dyDescent="0.2">
      <c r="B19" s="104"/>
      <c r="C19" s="104"/>
      <c r="D19" s="104"/>
      <c r="E19" s="104"/>
    </row>
    <row r="20" spans="2:12" ht="12.75" customHeight="1" x14ac:dyDescent="0.2">
      <c r="B20" s="88"/>
      <c r="C20" s="89"/>
      <c r="D20" s="89"/>
      <c r="E20" s="89"/>
      <c r="F20" s="89"/>
      <c r="G20" s="89"/>
    </row>
    <row r="21" spans="2:12" ht="21.75" customHeight="1" x14ac:dyDescent="0.2">
      <c r="B21" s="88"/>
      <c r="C21" s="89"/>
      <c r="D21" s="89"/>
      <c r="E21" s="89"/>
      <c r="F21" s="89"/>
    </row>
  </sheetData>
  <mergeCells count="15">
    <mergeCell ref="B20:G20"/>
    <mergeCell ref="B21:F21"/>
    <mergeCell ref="B10:C10"/>
    <mergeCell ref="B11:C11"/>
    <mergeCell ref="D11:D13"/>
    <mergeCell ref="B12:C12"/>
    <mergeCell ref="B13:C13"/>
    <mergeCell ref="B14:F14"/>
    <mergeCell ref="B16:D16"/>
    <mergeCell ref="B9:K9"/>
    <mergeCell ref="C2:D2"/>
    <mergeCell ref="C3:D3"/>
    <mergeCell ref="C4:D4"/>
    <mergeCell ref="C5:D5"/>
    <mergeCell ref="J8:K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5E52-7BE1-44D7-B058-772CD80A7FC4}">
  <dimension ref="B1:L36"/>
  <sheetViews>
    <sheetView workbookViewId="0">
      <selection activeCell="E17" sqref="E17"/>
    </sheetView>
  </sheetViews>
  <sheetFormatPr defaultRowHeight="12.75" x14ac:dyDescent="0.2"/>
  <cols>
    <col min="1" max="1" width="3.5703125" style="25" customWidth="1"/>
    <col min="2" max="2" width="17" style="25" customWidth="1"/>
    <col min="3" max="3" width="20" style="25" customWidth="1"/>
    <col min="4" max="4" width="25.5703125" style="25" customWidth="1"/>
    <col min="5" max="5" width="50" style="25" customWidth="1"/>
    <col min="6" max="6" width="12.85546875" style="25" bestFit="1" customWidth="1"/>
    <col min="7" max="7" width="17" style="25" bestFit="1" customWidth="1"/>
    <col min="8" max="8" width="10.85546875" style="25" bestFit="1" customWidth="1"/>
    <col min="9" max="9" width="24.42578125" style="25" bestFit="1" customWidth="1"/>
    <col min="10" max="10" width="21" style="25" customWidth="1"/>
    <col min="11" max="11" width="19.28515625" style="25" customWidth="1"/>
    <col min="12" max="12" width="14.28515625" style="25" bestFit="1" customWidth="1"/>
    <col min="13" max="13" width="17.140625" style="25" customWidth="1"/>
    <col min="14" max="14" width="18.28515625" style="25" customWidth="1"/>
    <col min="15" max="16384" width="9.140625" style="25"/>
  </cols>
  <sheetData>
    <row r="1" spans="2:12" ht="15.75" customHeight="1" x14ac:dyDescent="0.2"/>
    <row r="2" spans="2:12" ht="20.100000000000001" customHeight="1" x14ac:dyDescent="0.2">
      <c r="B2" s="11" t="s">
        <v>0</v>
      </c>
      <c r="C2" s="95" t="s">
        <v>57</v>
      </c>
      <c r="D2" s="95"/>
    </row>
    <row r="3" spans="2:12" ht="20.100000000000001" customHeight="1" x14ac:dyDescent="0.2">
      <c r="B3" s="11" t="s">
        <v>2</v>
      </c>
      <c r="C3" s="95" t="s">
        <v>3</v>
      </c>
      <c r="D3" s="95"/>
    </row>
    <row r="4" spans="2:12" ht="20.100000000000001" customHeight="1" x14ac:dyDescent="0.2">
      <c r="B4" s="11" t="s">
        <v>4</v>
      </c>
      <c r="C4" s="96" t="s">
        <v>58</v>
      </c>
      <c r="D4" s="97"/>
    </row>
    <row r="5" spans="2:12" ht="20.100000000000001" customHeight="1" x14ac:dyDescent="0.2">
      <c r="B5" s="11" t="s">
        <v>6</v>
      </c>
      <c r="C5" s="98" t="s">
        <v>59</v>
      </c>
      <c r="D5" s="98"/>
    </row>
    <row r="6" spans="2:12" ht="20.100000000000001" customHeight="1" x14ac:dyDescent="0.2"/>
    <row r="8" spans="2:12" ht="18.75" x14ac:dyDescent="0.2">
      <c r="J8" s="99"/>
      <c r="K8" s="99"/>
    </row>
    <row r="9" spans="2:12" ht="21" x14ac:dyDescent="0.2">
      <c r="B9" s="77" t="s">
        <v>60</v>
      </c>
      <c r="C9" s="77"/>
      <c r="D9" s="77"/>
      <c r="E9" s="77"/>
      <c r="F9" s="77"/>
      <c r="G9" s="77"/>
      <c r="H9" s="77"/>
      <c r="I9" s="77"/>
      <c r="J9" s="77"/>
      <c r="K9" s="77"/>
    </row>
    <row r="10" spans="2:12" ht="25.5" x14ac:dyDescent="0.2">
      <c r="B10" s="79" t="s">
        <v>61</v>
      </c>
      <c r="C10" s="80"/>
      <c r="D10" s="2" t="s">
        <v>10</v>
      </c>
      <c r="E10" s="2" t="s">
        <v>11</v>
      </c>
      <c r="F10" s="1" t="s">
        <v>12</v>
      </c>
      <c r="G10" s="3" t="s">
        <v>13</v>
      </c>
      <c r="H10" s="4" t="s">
        <v>14</v>
      </c>
      <c r="I10" s="2" t="s">
        <v>15</v>
      </c>
      <c r="J10" s="2" t="s">
        <v>16</v>
      </c>
      <c r="K10" s="2" t="s">
        <v>17</v>
      </c>
    </row>
    <row r="11" spans="2:12" ht="18" customHeight="1" x14ac:dyDescent="0.2">
      <c r="B11" s="100" t="s">
        <v>62</v>
      </c>
      <c r="C11" s="101"/>
      <c r="D11" s="102"/>
      <c r="E11" s="51" t="s">
        <v>63</v>
      </c>
      <c r="F11" s="52" t="s">
        <v>64</v>
      </c>
      <c r="G11" s="60">
        <v>16</v>
      </c>
      <c r="H11" s="66">
        <v>0.25</v>
      </c>
      <c r="I11" s="58" t="s">
        <v>65</v>
      </c>
      <c r="J11" s="54">
        <v>14887.89</v>
      </c>
      <c r="K11" s="53">
        <f>J11*H11*G11</f>
        <v>59551.56</v>
      </c>
      <c r="L11" s="59"/>
    </row>
    <row r="12" spans="2:12" ht="15.75" x14ac:dyDescent="0.2">
      <c r="B12" s="100" t="s">
        <v>62</v>
      </c>
      <c r="C12" s="101"/>
      <c r="D12" s="103"/>
      <c r="E12" s="51" t="s">
        <v>66</v>
      </c>
      <c r="F12" s="52" t="s">
        <v>64</v>
      </c>
      <c r="G12" s="61">
        <v>3</v>
      </c>
      <c r="H12" s="66">
        <v>0.3</v>
      </c>
      <c r="I12" s="58" t="s">
        <v>65</v>
      </c>
      <c r="J12" s="54">
        <v>14887.89</v>
      </c>
      <c r="K12" s="53">
        <f>J12*H12*G12</f>
        <v>13399.100999999999</v>
      </c>
      <c r="L12" s="59"/>
    </row>
    <row r="13" spans="2:12" ht="15.75" x14ac:dyDescent="0.2">
      <c r="B13" s="100" t="s">
        <v>62</v>
      </c>
      <c r="C13" s="101"/>
      <c r="D13" s="103"/>
      <c r="E13" s="51" t="s">
        <v>67</v>
      </c>
      <c r="F13" s="52" t="s">
        <v>46</v>
      </c>
      <c r="G13" s="60">
        <v>15</v>
      </c>
      <c r="H13" s="67">
        <v>1</v>
      </c>
      <c r="I13" s="58" t="s">
        <v>65</v>
      </c>
      <c r="J13" s="54">
        <v>14887.89</v>
      </c>
      <c r="K13" s="53">
        <f>J13*H13*G13</f>
        <v>223318.34999999998</v>
      </c>
      <c r="L13" s="59"/>
    </row>
    <row r="14" spans="2:12" ht="18.75" x14ac:dyDescent="0.2">
      <c r="B14" s="90" t="s">
        <v>31</v>
      </c>
      <c r="C14" s="91"/>
      <c r="D14" s="91"/>
      <c r="E14" s="91"/>
      <c r="F14" s="92"/>
      <c r="G14" s="56">
        <f>SUM(G11:G13)</f>
        <v>34</v>
      </c>
      <c r="H14" s="57"/>
      <c r="I14" s="55"/>
      <c r="J14" s="63"/>
      <c r="K14" s="64">
        <f>SUM(K11:K13)</f>
        <v>296269.01099999994</v>
      </c>
      <c r="L14" s="28"/>
    </row>
    <row r="15" spans="2:12" ht="18.75" x14ac:dyDescent="0.2">
      <c r="J15" s="69" t="s">
        <v>68</v>
      </c>
      <c r="K15" s="68">
        <v>0.65</v>
      </c>
      <c r="L15" s="62"/>
    </row>
    <row r="16" spans="2:12" ht="18.75" x14ac:dyDescent="0.2">
      <c r="J16" s="70" t="s">
        <v>69</v>
      </c>
      <c r="K16" s="71">
        <f>K14-(K14*K15)</f>
        <v>103694.15384999997</v>
      </c>
      <c r="L16" s="29"/>
    </row>
    <row r="17" spans="2:12" x14ac:dyDescent="0.2">
      <c r="L17" s="29"/>
    </row>
    <row r="18" spans="2:12" hidden="1" x14ac:dyDescent="0.2">
      <c r="B18" s="31" t="s">
        <v>38</v>
      </c>
      <c r="C18" s="31" t="s">
        <v>39</v>
      </c>
      <c r="D18" s="31" t="s">
        <v>40</v>
      </c>
      <c r="E18" s="31" t="s">
        <v>41</v>
      </c>
      <c r="F18" s="32" t="s">
        <v>42</v>
      </c>
      <c r="G18" s="43" t="s">
        <v>43</v>
      </c>
      <c r="H18" s="14"/>
      <c r="I18" s="14"/>
      <c r="L18" s="29"/>
    </row>
    <row r="19" spans="2:12" hidden="1" x14ac:dyDescent="0.2">
      <c r="B19" s="33" t="s">
        <v>44</v>
      </c>
      <c r="C19" s="34" t="s">
        <v>45</v>
      </c>
      <c r="D19" s="35" t="s">
        <v>46</v>
      </c>
      <c r="E19" s="36"/>
      <c r="F19" s="37">
        <f>4875</f>
        <v>4875</v>
      </c>
      <c r="G19" s="37">
        <f>E19*F19</f>
        <v>0</v>
      </c>
      <c r="H19" s="14"/>
      <c r="I19" s="14"/>
      <c r="L19" s="29"/>
    </row>
    <row r="20" spans="2:12" hidden="1" x14ac:dyDescent="0.2">
      <c r="B20" s="33" t="s">
        <v>47</v>
      </c>
      <c r="C20" s="34" t="s">
        <v>45</v>
      </c>
      <c r="D20" s="35" t="s">
        <v>46</v>
      </c>
      <c r="E20" s="36"/>
      <c r="F20" s="37">
        <f>2784</f>
        <v>2784</v>
      </c>
      <c r="G20" s="37">
        <f t="shared" ref="G20:G29" si="0">E20*F20</f>
        <v>0</v>
      </c>
      <c r="H20" s="14"/>
      <c r="I20" s="14"/>
      <c r="L20" s="29"/>
    </row>
    <row r="21" spans="2:12" hidden="1" x14ac:dyDescent="0.2">
      <c r="B21" s="33" t="s">
        <v>48</v>
      </c>
      <c r="C21" s="34" t="s">
        <v>45</v>
      </c>
      <c r="D21" s="35" t="s">
        <v>46</v>
      </c>
      <c r="E21" s="36"/>
      <c r="F21" s="37">
        <f>2371</f>
        <v>2371</v>
      </c>
      <c r="G21" s="37">
        <f t="shared" si="0"/>
        <v>0</v>
      </c>
      <c r="H21" s="14"/>
      <c r="I21" s="14"/>
      <c r="L21" s="29"/>
    </row>
    <row r="22" spans="2:12" hidden="1" x14ac:dyDescent="0.2">
      <c r="B22" s="33" t="s">
        <v>49</v>
      </c>
      <c r="C22" s="34" t="s">
        <v>45</v>
      </c>
      <c r="D22" s="35" t="s">
        <v>46</v>
      </c>
      <c r="E22" s="36"/>
      <c r="F22" s="37">
        <f>6497</f>
        <v>6497</v>
      </c>
      <c r="G22" s="37">
        <f t="shared" si="0"/>
        <v>0</v>
      </c>
      <c r="H22" s="14"/>
      <c r="I22" s="14"/>
      <c r="L22" s="29"/>
    </row>
    <row r="23" spans="2:12" hidden="1" x14ac:dyDescent="0.2">
      <c r="B23" s="33" t="s">
        <v>50</v>
      </c>
      <c r="C23" s="34" t="s">
        <v>45</v>
      </c>
      <c r="D23" s="35" t="s">
        <v>46</v>
      </c>
      <c r="E23" s="36"/>
      <c r="F23" s="37">
        <f>2543</f>
        <v>2543</v>
      </c>
      <c r="G23" s="37">
        <f t="shared" si="0"/>
        <v>0</v>
      </c>
      <c r="H23" s="14"/>
      <c r="I23" s="14"/>
      <c r="L23" s="29"/>
    </row>
    <row r="24" spans="2:12" hidden="1" x14ac:dyDescent="0.2">
      <c r="B24" s="33" t="s">
        <v>71</v>
      </c>
      <c r="C24" s="34" t="s">
        <v>45</v>
      </c>
      <c r="D24" s="35" t="s">
        <v>46</v>
      </c>
      <c r="E24" s="36"/>
      <c r="F24" s="37">
        <f>2543</f>
        <v>2543</v>
      </c>
      <c r="G24" s="37">
        <f>E24*F24</f>
        <v>0</v>
      </c>
      <c r="H24" s="14"/>
      <c r="I24" s="14"/>
      <c r="L24" s="29"/>
    </row>
    <row r="25" spans="2:12" hidden="1" x14ac:dyDescent="0.2">
      <c r="B25" s="33" t="s">
        <v>51</v>
      </c>
      <c r="C25" s="34" t="s">
        <v>45</v>
      </c>
      <c r="D25" s="35" t="s">
        <v>46</v>
      </c>
      <c r="E25" s="36"/>
      <c r="F25" s="37">
        <f>5375</f>
        <v>5375</v>
      </c>
      <c r="G25" s="37">
        <f t="shared" si="0"/>
        <v>0</v>
      </c>
      <c r="H25" s="14"/>
      <c r="I25" s="14"/>
      <c r="L25" s="29"/>
    </row>
    <row r="26" spans="2:12" hidden="1" x14ac:dyDescent="0.2">
      <c r="B26" s="33" t="s">
        <v>52</v>
      </c>
      <c r="C26" s="34" t="s">
        <v>45</v>
      </c>
      <c r="D26" s="35" t="s">
        <v>46</v>
      </c>
      <c r="E26" s="36"/>
      <c r="F26" s="37">
        <f>8496</f>
        <v>8496</v>
      </c>
      <c r="G26" s="37">
        <f t="shared" si="0"/>
        <v>0</v>
      </c>
      <c r="H26" s="14"/>
      <c r="I26" s="14"/>
      <c r="L26" s="29"/>
    </row>
    <row r="27" spans="2:12" hidden="1" x14ac:dyDescent="0.2">
      <c r="B27" s="33" t="s">
        <v>53</v>
      </c>
      <c r="C27" s="34" t="s">
        <v>45</v>
      </c>
      <c r="D27" s="35" t="s">
        <v>46</v>
      </c>
      <c r="E27" s="36"/>
      <c r="F27" s="37">
        <f>5588</f>
        <v>5588</v>
      </c>
      <c r="G27" s="37">
        <f t="shared" si="0"/>
        <v>0</v>
      </c>
      <c r="H27" s="14"/>
      <c r="I27" s="14"/>
      <c r="L27" s="30"/>
    </row>
    <row r="28" spans="2:12" hidden="1" x14ac:dyDescent="0.2">
      <c r="B28" s="33" t="s">
        <v>54</v>
      </c>
      <c r="C28" s="34" t="s">
        <v>45</v>
      </c>
      <c r="D28" s="35" t="s">
        <v>46</v>
      </c>
      <c r="E28" s="36"/>
      <c r="F28" s="37">
        <f>7621</f>
        <v>7621</v>
      </c>
      <c r="G28" s="37">
        <f t="shared" si="0"/>
        <v>0</v>
      </c>
      <c r="H28" s="14"/>
      <c r="I28" s="14"/>
    </row>
    <row r="29" spans="2:12" hidden="1" x14ac:dyDescent="0.2">
      <c r="B29" s="38" t="s">
        <v>55</v>
      </c>
      <c r="C29" s="34" t="s">
        <v>56</v>
      </c>
      <c r="D29" s="35" t="s">
        <v>46</v>
      </c>
      <c r="E29" s="39"/>
      <c r="F29" s="40">
        <f>2005</f>
        <v>2005</v>
      </c>
      <c r="G29" s="37">
        <f t="shared" si="0"/>
        <v>0</v>
      </c>
      <c r="H29" s="14"/>
      <c r="I29" s="14"/>
    </row>
    <row r="30" spans="2:12" ht="15.75" hidden="1" x14ac:dyDescent="0.2">
      <c r="B30" s="72"/>
      <c r="C30" s="72"/>
      <c r="D30" s="72"/>
      <c r="E30" s="41">
        <f>SUM(E19:E29)</f>
        <v>0</v>
      </c>
      <c r="F30" s="42">
        <f>SUM(F19:F29)</f>
        <v>50698</v>
      </c>
      <c r="G30" s="44">
        <f>SUM(G19:G29)</f>
        <v>0</v>
      </c>
      <c r="H30" s="14"/>
      <c r="I30" s="14"/>
    </row>
    <row r="31" spans="2:12" x14ac:dyDescent="0.2">
      <c r="B31" s="94" t="s">
        <v>70</v>
      </c>
      <c r="C31" s="94"/>
      <c r="D31" s="94"/>
    </row>
    <row r="33" spans="2:7" x14ac:dyDescent="0.2">
      <c r="B33" s="105" t="s">
        <v>72</v>
      </c>
      <c r="C33" s="105"/>
      <c r="D33" s="105"/>
      <c r="E33" s="105"/>
    </row>
    <row r="35" spans="2:7" ht="12.75" customHeight="1" x14ac:dyDescent="0.2">
      <c r="B35" s="88"/>
      <c r="C35" s="89"/>
      <c r="D35" s="89"/>
      <c r="E35" s="89"/>
      <c r="F35" s="89"/>
      <c r="G35" s="89"/>
    </row>
    <row r="36" spans="2:7" ht="21.75" customHeight="1" x14ac:dyDescent="0.2">
      <c r="B36" s="88"/>
      <c r="C36" s="89"/>
      <c r="D36" s="89"/>
      <c r="E36" s="89"/>
      <c r="F36" s="89"/>
    </row>
  </sheetData>
  <mergeCells count="16">
    <mergeCell ref="B35:G35"/>
    <mergeCell ref="B36:F36"/>
    <mergeCell ref="B30:D30"/>
    <mergeCell ref="B10:C10"/>
    <mergeCell ref="B11:C11"/>
    <mergeCell ref="D11:D13"/>
    <mergeCell ref="B12:C12"/>
    <mergeCell ref="B13:C13"/>
    <mergeCell ref="B14:F14"/>
    <mergeCell ref="B9:K9"/>
    <mergeCell ref="B31:D31"/>
    <mergeCell ref="C2:D2"/>
    <mergeCell ref="C3:D3"/>
    <mergeCell ref="C4:D4"/>
    <mergeCell ref="C5:D5"/>
    <mergeCell ref="J8:K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63E9139013384C94B1363774253A50" ma:contentTypeVersion="0" ma:contentTypeDescription="Crie um novo documento." ma:contentTypeScope="" ma:versionID="95c51e53f761577981c101be8fe866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79791D-D063-4A4D-B820-AEAB0FFC66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F0B46-0AAF-43B3-A193-4CDD82F3D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PROJETO BASE</vt:lpstr>
      <vt:lpstr>OURO</vt:lpstr>
      <vt:lpstr>PRATA</vt:lpstr>
      <vt:lpstr>BRONZE</vt:lpstr>
    </vt:vector>
  </TitlesOfParts>
  <Manager/>
  <Company>Rádio e Televisão Record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mamsilva</dc:creator>
  <cp:keywords/>
  <dc:description/>
  <cp:lastModifiedBy>Karina Silva Barcelos</cp:lastModifiedBy>
  <cp:revision/>
  <dcterms:created xsi:type="dcterms:W3CDTF">2010-10-14T19:08:52Z</dcterms:created>
  <dcterms:modified xsi:type="dcterms:W3CDTF">2025-08-29T19:11:18Z</dcterms:modified>
  <cp:category/>
  <cp:contentStatus/>
</cp:coreProperties>
</file>